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https://certes2.sharepoint.com/sites/Operatorskie-Zielonerekomendacje/Shared Documents/Zielone rekomendacje/"/>
    </mc:Choice>
  </mc:AlternateContent>
  <xr:revisionPtr revIDLastSave="236" documentId="8_{1956F501-0C11-47BE-857F-A7A0312F811A}" xr6:coauthVersionLast="47" xr6:coauthVersionMax="47" xr10:uidLastSave="{BBF3A3A3-049C-415D-B376-3324163A494F}"/>
  <bookViews>
    <workbookView xWindow="-28920" yWindow="1710" windowWidth="29040" windowHeight="15720" xr2:uid="{8972E2B0-6305-496D-B85B-DA599A7EA72A}"/>
  </bookViews>
  <sheets>
    <sheet name="Arkusz1" sheetId="1" r:id="rId1"/>
    <sheet name="Arkusz2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G10" i="1" s="1"/>
  <c r="C11" i="1"/>
  <c r="K11" i="1" s="1"/>
  <c r="K47" i="1"/>
  <c r="K38" i="1"/>
  <c r="G38" i="1"/>
  <c r="K37" i="1"/>
  <c r="K36" i="1"/>
  <c r="E2" i="2"/>
  <c r="E4" i="2"/>
  <c r="E5" i="2"/>
  <c r="E6" i="2"/>
  <c r="E7" i="2"/>
  <c r="E8" i="2"/>
  <c r="E9" i="2"/>
  <c r="E10" i="2"/>
  <c r="E11" i="2"/>
  <c r="E3" i="2"/>
  <c r="K21" i="1"/>
  <c r="K12" i="1"/>
  <c r="G12" i="1"/>
  <c r="K39" i="1" l="1"/>
  <c r="K41" i="1" s="1"/>
  <c r="G37" i="1"/>
  <c r="C39" i="1"/>
  <c r="G36" i="1"/>
  <c r="K10" i="1"/>
  <c r="K13" i="1" s="1"/>
  <c r="G11" i="1"/>
  <c r="G13" i="1" s="1"/>
  <c r="G17" i="1" s="1"/>
  <c r="C13" i="1"/>
  <c r="C18" i="1" s="1"/>
  <c r="C20" i="1" s="1"/>
  <c r="G39" i="1" l="1"/>
  <c r="G43" i="1" s="1"/>
  <c r="K45" i="1"/>
  <c r="K50" i="1" s="1"/>
  <c r="C44" i="1"/>
  <c r="C46" i="1" s="1"/>
  <c r="C41" i="1"/>
  <c r="C43" i="1" s="1"/>
  <c r="C15" i="1"/>
  <c r="C17" i="1" s="1"/>
  <c r="G15" i="1"/>
  <c r="G18" i="1" s="1"/>
  <c r="G20" i="1" s="1"/>
  <c r="K15" i="1"/>
  <c r="K19" i="1"/>
  <c r="G41" i="1" l="1"/>
  <c r="G44" i="1" s="1"/>
  <c r="G46" i="1" s="1"/>
  <c r="K46" i="1"/>
  <c r="K48" i="1" s="1"/>
  <c r="K51" i="1" s="1"/>
  <c r="K53" i="1" s="1"/>
  <c r="K24" i="1"/>
  <c r="K20" i="1"/>
  <c r="K22" i="1" s="1"/>
  <c r="K25" i="1" s="1"/>
  <c r="K27" i="1" s="1"/>
</calcChain>
</file>

<file path=xl/sharedStrings.xml><?xml version="1.0" encoding="utf-8"?>
<sst xmlns="http://schemas.openxmlformats.org/spreadsheetml/2006/main" count="105" uniqueCount="52">
  <si>
    <t>Po uzupełnieniu pól zaznaczonych kolorem żółtym kalkulator wyliczy wartość wkładu wkłasnego i refundacji za usługę w trzech możliwych wariantach rozliczenia</t>
  </si>
  <si>
    <t>WARIANT I - wkład własny w formie wynagrodzeń</t>
  </si>
  <si>
    <t>WARIANT II - wkład własny pieniężny</t>
  </si>
  <si>
    <t>WARIANT II I- wkład mieszany</t>
  </si>
  <si>
    <t>liczba godzin usługi</t>
  </si>
  <si>
    <t>koszt netto za godzinę usługi</t>
  </si>
  <si>
    <t>ilość uczestników</t>
  </si>
  <si>
    <t>cena netto usługi</t>
  </si>
  <si>
    <t xml:space="preserve">wartość wkładu własnego w </t>
  </si>
  <si>
    <t>maksymalny wkład własny w</t>
  </si>
  <si>
    <t>wynagrodzeniach</t>
  </si>
  <si>
    <t>postaci opłaty</t>
  </si>
  <si>
    <t xml:space="preserve">ile firma może maksymalnie wnieść wkładu </t>
  </si>
  <si>
    <t>koszt kwalifikowalny</t>
  </si>
  <si>
    <t>w wynagrodzeniach</t>
  </si>
  <si>
    <t>refundacja</t>
  </si>
  <si>
    <t>cena netto usługi + wnoszony wkład</t>
  </si>
  <si>
    <t>pomoc de minimis</t>
  </si>
  <si>
    <t>WKŁAD WŁASNY ŁĄCZNY</t>
  </si>
  <si>
    <t>WKŁAD W WYNAGRODZENIACH</t>
  </si>
  <si>
    <t>WKŁAD PIENIĘŻNY (OPŁATA)</t>
  </si>
  <si>
    <t>KALKULATOR dot. Wyliczenia WKŁADU WŁASNEGO przedsiębiorstwa w ramach projektu nr FERS.01.03-IP.09-0078/24
"ZIELONE KOMPETENCJE – wsparcie przedsiębiorców i ich pracowników w zielonej transformacji przedsiębiorstw" 
Operator: CERTES Sp. z o.o.</t>
  </si>
  <si>
    <t>A.1.</t>
  </si>
  <si>
    <t>Planowanie inwestycji w zakresie zielonej 
transformacji przedsiębiorstw</t>
  </si>
  <si>
    <t>Budowanie zrównoważonych modeli 
biznesowych</t>
  </si>
  <si>
    <t>A.2.</t>
  </si>
  <si>
    <t>A.3.</t>
  </si>
  <si>
    <t>min. Ilość godzin</t>
  </si>
  <si>
    <t>Przygotowywanie organizacji do zmian w środowisku pracy wynikających z wdrożenia rozwiązań z zakresu zielonej transformacj</t>
  </si>
  <si>
    <t>Analizowanie wpływu zmian legislacyjnych w obszarze środowiskowym na działalność przedsiębiorstwa</t>
  </si>
  <si>
    <t>B.1.</t>
  </si>
  <si>
    <t>Analiza śladu środowiskowego z wykorzystaniem metodyki LCA (Life Cycle Assessment)</t>
  </si>
  <si>
    <t>B.2.</t>
  </si>
  <si>
    <t>B.3.</t>
  </si>
  <si>
    <t xml:space="preserve"> Opracowywanie raportów ESG</t>
  </si>
  <si>
    <t xml:space="preserve"> Finansowanie inwestycji z zakresu zielonej 
transformacji</t>
  </si>
  <si>
    <t>C.1.</t>
  </si>
  <si>
    <t>C.2.</t>
  </si>
  <si>
    <t>C.3.</t>
  </si>
  <si>
    <t>Optymalizacja wykorzystania energii w 
przedsiębiorstwie</t>
  </si>
  <si>
    <t>Formułowanie proekologicznych, pozacenowych
kryteriów wyboru ofert oraz warunków udziału w postępowaniach (zielone 
zamówienia)</t>
  </si>
  <si>
    <t>Odpowiedzialne komunikowanie w zakresie 
zrównoważonego rozwoju, w tym identyfikowanie greenwashingu w 
komunikacji przedsiębiorstwa i przeciwdziałanie zjawisku greenwashingu</t>
  </si>
  <si>
    <t>C.4.</t>
  </si>
  <si>
    <t>Dofinansowanie
osobogodziny usługi 
rozwojowej na 
pracownika przy 
wkładzie własnym 
w wynagrodzeniu</t>
  </si>
  <si>
    <t>Dofinansowanie
osobogodziny usługi 
rozwojowej na 
pracownika przy 
wkładzie własnym 
w opłacie</t>
  </si>
  <si>
    <t>Proszę wybrać listy rozwijanej temat szkolenia, które chcą Państwo rozliczyć:</t>
  </si>
  <si>
    <t>Po wybraniu tematu szkolenia z listy rozwijanej KALKULATOR wpisuje minimalną ilość godzin szkolenia zgodnie z Rekomendacją Rady Programowej ds. kompetencji nr 1/2024 oraz maksymalną kwotę dofinansowania osobogodziny usługi rozwojowej na pracownika.</t>
  </si>
  <si>
    <t>W przypadku większej ilości godzin oraz niższej stawki za osobogodzinę, prosimy o ręczne wypełnienie żółtych pól</t>
  </si>
  <si>
    <t>wpisz ilość godzin szkolenia</t>
  </si>
  <si>
    <t>wpisz cenę za osobogodzinę szkolenia</t>
  </si>
  <si>
    <t>Wybierz temat szkolenia</t>
  </si>
  <si>
    <t>Maksymalna kwota wsparcia przypadająca na Pracownika przedsiębiorcy wynosi 12 000 zł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</si>
</sst>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&quot; zł&quot;_-;\-* #,##0.00&quot; zł&quot;_-;_-* \-??&quot; zł&quot;_-;_-@_-"/>
    <numFmt numFmtId="165" formatCode="#,##0_ ;\-#,##0\ "/>
  </numFmts>
  <fonts count="1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i/>
      <sz val="8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8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9" fillId="0" borderId="0"/>
    <xf numFmtId="164" fontId="9" fillId="0" borderId="0" applyFill="0" applyBorder="0" applyAlignment="0" applyProtection="0"/>
  </cellStyleXfs>
  <cellXfs count="50">
    <xf numFmtId="0" fontId="0" fillId="0" borderId="0" xfId="0"/>
    <xf numFmtId="0" fontId="3" fillId="0" borderId="4" xfId="0" applyFont="1" applyBorder="1"/>
    <xf numFmtId="0" fontId="0" fillId="0" borderId="5" xfId="0" applyBorder="1"/>
    <xf numFmtId="0" fontId="0" fillId="0" borderId="4" xfId="0" applyBorder="1"/>
    <xf numFmtId="44" fontId="0" fillId="0" borderId="5" xfId="1" applyFont="1" applyBorder="1"/>
    <xf numFmtId="0" fontId="0" fillId="3" borderId="4" xfId="0" applyFill="1" applyBorder="1"/>
    <xf numFmtId="0" fontId="0" fillId="3" borderId="0" xfId="0" applyFill="1"/>
    <xf numFmtId="0" fontId="4" fillId="0" borderId="4" xfId="0" applyFont="1" applyBorder="1"/>
    <xf numFmtId="0" fontId="4" fillId="0" borderId="0" xfId="0" applyFont="1"/>
    <xf numFmtId="0" fontId="3" fillId="0" borderId="6" xfId="0" applyFont="1" applyBorder="1"/>
    <xf numFmtId="0" fontId="0" fillId="0" borderId="7" xfId="0" applyBorder="1"/>
    <xf numFmtId="0" fontId="3" fillId="3" borderId="4" xfId="0" applyFont="1" applyFill="1" applyBorder="1"/>
    <xf numFmtId="0" fontId="4" fillId="3" borderId="4" xfId="0" applyFont="1" applyFill="1" applyBorder="1"/>
    <xf numFmtId="0" fontId="2" fillId="3" borderId="0" xfId="0" applyFont="1" applyFill="1"/>
    <xf numFmtId="0" fontId="0" fillId="0" borderId="5" xfId="0" applyBorder="1" applyProtection="1">
      <protection hidden="1"/>
    </xf>
    <xf numFmtId="44" fontId="0" fillId="0" borderId="5" xfId="1" applyFont="1" applyBorder="1" applyProtection="1">
      <protection hidden="1"/>
    </xf>
    <xf numFmtId="44" fontId="0" fillId="3" borderId="5" xfId="1" applyFont="1" applyFill="1" applyBorder="1" applyProtection="1">
      <protection hidden="1"/>
    </xf>
    <xf numFmtId="44" fontId="0" fillId="3" borderId="5" xfId="0" applyNumberFormat="1" applyFill="1" applyBorder="1" applyProtection="1">
      <protection hidden="1"/>
    </xf>
    <xf numFmtId="44" fontId="4" fillId="3" borderId="5" xfId="0" applyNumberFormat="1" applyFont="1" applyFill="1" applyBorder="1" applyProtection="1">
      <protection hidden="1"/>
    </xf>
    <xf numFmtId="44" fontId="0" fillId="0" borderId="5" xfId="0" applyNumberFormat="1" applyBorder="1" applyProtection="1">
      <protection hidden="1"/>
    </xf>
    <xf numFmtId="44" fontId="4" fillId="0" borderId="5" xfId="0" applyNumberFormat="1" applyFont="1" applyBorder="1" applyProtection="1">
      <protection hidden="1"/>
    </xf>
    <xf numFmtId="44" fontId="3" fillId="0" borderId="8" xfId="0" applyNumberFormat="1" applyFont="1" applyBorder="1" applyProtection="1">
      <protection hidden="1"/>
    </xf>
    <xf numFmtId="44" fontId="0" fillId="0" borderId="5" xfId="1" applyFont="1" applyFill="1" applyBorder="1" applyProtection="1">
      <protection hidden="1"/>
    </xf>
    <xf numFmtId="0" fontId="0" fillId="3" borderId="5" xfId="0" applyFill="1" applyBorder="1" applyProtection="1">
      <protection hidden="1"/>
    </xf>
    <xf numFmtId="44" fontId="3" fillId="3" borderId="5" xfId="0" applyNumberFormat="1" applyFont="1" applyFill="1" applyBorder="1" applyProtection="1">
      <protection hidden="1"/>
    </xf>
    <xf numFmtId="0" fontId="0" fillId="2" borderId="5" xfId="0" applyFill="1" applyBorder="1" applyProtection="1">
      <protection locked="0"/>
    </xf>
    <xf numFmtId="44" fontId="3" fillId="2" borderId="5" xfId="1" applyFont="1" applyFill="1" applyBorder="1" applyAlignment="1" applyProtection="1">
      <alignment wrapText="1"/>
      <protection locked="0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165" fontId="0" fillId="0" borderId="5" xfId="0" applyNumberFormat="1" applyBorder="1" applyProtection="1">
      <protection hidden="1"/>
    </xf>
    <xf numFmtId="0" fontId="11" fillId="0" borderId="0" xfId="0" applyFont="1"/>
    <xf numFmtId="165" fontId="10" fillId="2" borderId="0" xfId="1" applyNumberFormat="1" applyFont="1" applyFill="1" applyBorder="1" applyAlignment="1" applyProtection="1">
      <alignment wrapText="1"/>
      <protection locked="0"/>
    </xf>
    <xf numFmtId="165" fontId="12" fillId="2" borderId="5" xfId="1" applyNumberFormat="1" applyFont="1" applyFill="1" applyBorder="1" applyProtection="1">
      <protection locked="0"/>
    </xf>
    <xf numFmtId="44" fontId="12" fillId="2" borderId="5" xfId="1" applyFont="1" applyFill="1" applyBorder="1" applyProtection="1">
      <protection locked="0"/>
    </xf>
    <xf numFmtId="165" fontId="0" fillId="2" borderId="5" xfId="1" applyNumberFormat="1" applyFont="1" applyFill="1" applyBorder="1" applyProtection="1">
      <protection hidden="1"/>
    </xf>
    <xf numFmtId="44" fontId="0" fillId="2" borderId="5" xfId="1" applyFont="1" applyFill="1" applyBorder="1" applyProtection="1">
      <protection hidden="1"/>
    </xf>
    <xf numFmtId="0" fontId="0" fillId="2" borderId="5" xfId="0" applyFill="1" applyBorder="1" applyProtection="1">
      <protection hidden="1"/>
    </xf>
    <xf numFmtId="0" fontId="3" fillId="3" borderId="0" xfId="0" applyFont="1" applyFill="1" applyAlignment="1">
      <alignment horizontal="center" wrapText="1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" fillId="2" borderId="0" xfId="0" applyFont="1" applyFill="1" applyAlignment="1" applyProtection="1">
      <alignment horizontal="center" wrapText="1"/>
      <protection locked="0"/>
    </xf>
    <xf numFmtId="0" fontId="0" fillId="2" borderId="0" xfId="0" applyFill="1" applyAlignment="1" applyProtection="1">
      <alignment horizontal="center" wrapText="1"/>
      <protection locked="0"/>
    </xf>
    <xf numFmtId="0" fontId="12" fillId="0" borderId="0" xfId="0" applyFont="1" applyAlignment="1">
      <alignment horizontal="left" wrapText="1"/>
    </xf>
    <xf numFmtId="0" fontId="5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3" fillId="0" borderId="0" xfId="0" applyFont="1" applyAlignment="1">
      <alignment wrapText="1"/>
    </xf>
    <xf numFmtId="0" fontId="0" fillId="0" borderId="0" xfId="0" applyAlignment="1">
      <alignment wrapText="1"/>
    </xf>
  </cellXfs>
  <cellStyles count="4">
    <cellStyle name="Normalny" xfId="0" builtinId="0"/>
    <cellStyle name="Normalny 2" xfId="2" xr:uid="{902111B7-0C1F-4FB9-BBF9-4375D3660366}"/>
    <cellStyle name="Walutowy" xfId="1" builtinId="4"/>
    <cellStyle name="Walutowy 2" xfId="3" xr:uid="{06FCBA27-02F6-4458-9518-51F2E10B31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BBAF2-107D-44C9-B831-94C736C69011}">
  <sheetPr codeName="Arkusz1"/>
  <dimension ref="A2:K53"/>
  <sheetViews>
    <sheetView tabSelected="1" topLeftCell="A6" zoomScale="90" zoomScaleNormal="90" workbookViewId="0">
      <selection activeCell="E29" sqref="E29"/>
    </sheetView>
  </sheetViews>
  <sheetFormatPr defaultRowHeight="14.4"/>
  <cols>
    <col min="1" max="1" width="27.77734375" customWidth="1"/>
    <col min="2" max="2" width="13.21875" customWidth="1"/>
    <col min="3" max="3" width="13" customWidth="1"/>
    <col min="5" max="5" width="29" customWidth="1"/>
    <col min="7" max="7" width="12.6640625" customWidth="1"/>
    <col min="9" max="9" width="38.5546875" customWidth="1"/>
    <col min="11" max="11" width="13.109375" customWidth="1"/>
  </cols>
  <sheetData>
    <row r="2" spans="1:11" ht="66.599999999999994" customHeight="1">
      <c r="A2" s="39" t="s">
        <v>21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4" spans="1:11">
      <c r="A4" s="38" t="s">
        <v>0</v>
      </c>
      <c r="B4" s="38"/>
      <c r="C4" s="38"/>
      <c r="D4" s="38"/>
      <c r="E4" s="38"/>
      <c r="F4" s="38"/>
      <c r="G4" s="38"/>
      <c r="H4" s="38"/>
      <c r="I4" s="38"/>
      <c r="J4" s="38"/>
      <c r="K4" s="38"/>
    </row>
    <row r="5" spans="1:11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</row>
    <row r="6" spans="1:11" ht="47.4" customHeight="1">
      <c r="A6" s="38" t="s">
        <v>45</v>
      </c>
      <c r="B6" s="41"/>
      <c r="C6" s="41"/>
      <c r="D6" s="42" t="s">
        <v>24</v>
      </c>
      <c r="E6" s="43"/>
      <c r="F6" s="43"/>
      <c r="G6" s="43"/>
      <c r="H6" s="43"/>
      <c r="I6" s="43"/>
      <c r="J6" s="43"/>
      <c r="K6" s="43"/>
    </row>
    <row r="7" spans="1:11" ht="31.8" customHeight="1" thickBot="1"/>
    <row r="8" spans="1:11">
      <c r="A8" s="45" t="s">
        <v>1</v>
      </c>
      <c r="B8" s="46"/>
      <c r="C8" s="47"/>
      <c r="E8" s="45" t="s">
        <v>2</v>
      </c>
      <c r="F8" s="46"/>
      <c r="G8" s="47"/>
      <c r="I8" s="45" t="s">
        <v>3</v>
      </c>
      <c r="J8" s="46"/>
      <c r="K8" s="47"/>
    </row>
    <row r="9" spans="1:11">
      <c r="A9" s="1"/>
      <c r="C9" s="2"/>
      <c r="E9" s="1"/>
      <c r="G9" s="2"/>
      <c r="I9" s="1"/>
      <c r="K9" s="2"/>
    </row>
    <row r="10" spans="1:11">
      <c r="A10" s="3" t="s">
        <v>4</v>
      </c>
      <c r="C10" s="35">
        <f>IF(Arkusz1!D6=Arkusz2!B2,Arkusz2!C2,IF(Arkusz1!D6=Arkusz2!B3,Arkusz2!C3,IF(Arkusz1!D6=Arkusz2!B4,Arkusz2!C4,IF(Arkusz1!D6=Arkusz2!B5,Arkusz2!C5,IF(Arkusz1!D6=Arkusz2!B6,Arkusz2!C6,IF(Arkusz1!D6=Arkusz2!B7,Arkusz2!C7,IF(Arkusz1!D6=Arkusz2!B8,Arkusz2!C8,IF(Arkusz1!D6=Arkusz2!B9,Arkusz2!C9,IF(Arkusz1!D6=Arkusz2!B10,Arkusz2!C10,IF(Arkusz1!D6=Arkusz2!B11,Arkusz2!C11,"Wybierz temat szkolenia"))))))))))</f>
        <v>80</v>
      </c>
      <c r="E10" s="3" t="s">
        <v>4</v>
      </c>
      <c r="G10" s="14">
        <f>C10</f>
        <v>80</v>
      </c>
      <c r="I10" s="3" t="s">
        <v>4</v>
      </c>
      <c r="K10" s="30">
        <f>C10</f>
        <v>80</v>
      </c>
    </row>
    <row r="11" spans="1:11">
      <c r="A11" s="3" t="s">
        <v>5</v>
      </c>
      <c r="C11" s="36">
        <f>IF(Arkusz1!D6=Arkusz2!B2,Arkusz2!D2,IF(Arkusz1!D6=Arkusz2!B3,Arkusz2!D3,IF(Arkusz1!D6=Arkusz2!B4,Arkusz2!D4,IF(Arkusz1!D6=Arkusz2!B5,Arkusz2!D5,IF(Arkusz1!D6=Arkusz2!B6,Arkusz2!D6,IF(Arkusz1!D6=Arkusz2!B7,Arkusz2!D7,IF(Arkusz1!D6=Arkusz2!B8,Arkusz2!D8,IF(Arkusz1!D6=Arkusz2!B9,Arkusz2!D9,IF(Arkusz1!D6=Arkusz2!B10,Arkusz2!D10,IF(Arkusz1!D6=Arkusz2!B11,Arkusz2!D11,"Wybierz temat szkolenia"))))))))))</f>
        <v>280</v>
      </c>
      <c r="E11" s="3" t="s">
        <v>5</v>
      </c>
      <c r="G11" s="22">
        <f>C11</f>
        <v>280</v>
      </c>
      <c r="I11" s="3" t="s">
        <v>5</v>
      </c>
      <c r="K11" s="15">
        <f t="shared" ref="K11:K12" si="0">C11</f>
        <v>280</v>
      </c>
    </row>
    <row r="12" spans="1:11">
      <c r="A12" s="3" t="s">
        <v>6</v>
      </c>
      <c r="C12" s="37">
        <v>1</v>
      </c>
      <c r="E12" s="3" t="s">
        <v>6</v>
      </c>
      <c r="G12" s="14">
        <f>C12</f>
        <v>1</v>
      </c>
      <c r="I12" s="3" t="s">
        <v>6</v>
      </c>
      <c r="K12" s="14">
        <f t="shared" si="0"/>
        <v>1</v>
      </c>
    </row>
    <row r="13" spans="1:11">
      <c r="A13" s="3" t="s">
        <v>7</v>
      </c>
      <c r="C13" s="15">
        <f>C10*C11*C12</f>
        <v>22400</v>
      </c>
      <c r="E13" s="3" t="s">
        <v>7</v>
      </c>
      <c r="G13" s="15">
        <f>G10*G11*G12</f>
        <v>22400</v>
      </c>
      <c r="I13" s="3" t="s">
        <v>7</v>
      </c>
      <c r="K13" s="15">
        <f>K10*K11*K12</f>
        <v>22400</v>
      </c>
    </row>
    <row r="14" spans="1:11">
      <c r="A14" s="5" t="s">
        <v>8</v>
      </c>
      <c r="B14" s="6"/>
      <c r="C14" s="23"/>
      <c r="E14" s="5" t="s">
        <v>8</v>
      </c>
      <c r="F14" s="6"/>
      <c r="G14" s="23"/>
      <c r="I14" s="3" t="s">
        <v>9</v>
      </c>
      <c r="K14" s="15"/>
    </row>
    <row r="15" spans="1:11">
      <c r="A15" s="11" t="s">
        <v>10</v>
      </c>
      <c r="B15" s="6"/>
      <c r="C15" s="24">
        <f>C13*25%</f>
        <v>5600</v>
      </c>
      <c r="E15" s="11" t="s">
        <v>11</v>
      </c>
      <c r="F15" s="6"/>
      <c r="G15" s="24">
        <f>G13*20%</f>
        <v>4480</v>
      </c>
      <c r="I15" s="3" t="s">
        <v>10</v>
      </c>
      <c r="K15" s="15">
        <f>K13*25%</f>
        <v>5600</v>
      </c>
    </row>
    <row r="16" spans="1:11">
      <c r="A16" s="3"/>
      <c r="C16" s="14"/>
      <c r="E16" s="3"/>
      <c r="G16" s="14"/>
      <c r="I16" s="3" t="s">
        <v>12</v>
      </c>
      <c r="K16" s="4"/>
    </row>
    <row r="17" spans="1:11">
      <c r="A17" s="3" t="s">
        <v>13</v>
      </c>
      <c r="C17" s="19">
        <f>C15+C13</f>
        <v>28000</v>
      </c>
      <c r="E17" s="3" t="s">
        <v>13</v>
      </c>
      <c r="G17" s="19">
        <f>G13</f>
        <v>22400</v>
      </c>
      <c r="I17" s="3" t="s">
        <v>14</v>
      </c>
      <c r="K17" s="26">
        <v>226.65</v>
      </c>
    </row>
    <row r="18" spans="1:11">
      <c r="A18" s="7" t="s">
        <v>15</v>
      </c>
      <c r="B18" s="8"/>
      <c r="C18" s="20">
        <f>C13</f>
        <v>22400</v>
      </c>
      <c r="E18" s="7" t="s">
        <v>15</v>
      </c>
      <c r="F18" s="8"/>
      <c r="G18" s="20">
        <f>G13-G15</f>
        <v>17920</v>
      </c>
      <c r="I18" s="3"/>
      <c r="K18" s="4"/>
    </row>
    <row r="19" spans="1:11">
      <c r="A19" s="3"/>
      <c r="C19" s="14"/>
      <c r="E19" s="3"/>
      <c r="G19" s="14"/>
      <c r="I19" s="3" t="s">
        <v>16</v>
      </c>
      <c r="K19" s="15">
        <f>K13+K17</f>
        <v>22626.65</v>
      </c>
    </row>
    <row r="20" spans="1:11" ht="15" thickBot="1">
      <c r="A20" s="9" t="s">
        <v>17</v>
      </c>
      <c r="B20" s="10"/>
      <c r="C20" s="21">
        <f>C18</f>
        <v>22400</v>
      </c>
      <c r="E20" s="9" t="s">
        <v>17</v>
      </c>
      <c r="F20" s="10"/>
      <c r="G20" s="21">
        <f>G18</f>
        <v>17920</v>
      </c>
      <c r="I20" s="5" t="s">
        <v>18</v>
      </c>
      <c r="J20" s="6"/>
      <c r="K20" s="16">
        <f>K19*20%</f>
        <v>4525.3300000000008</v>
      </c>
    </row>
    <row r="21" spans="1:11">
      <c r="I21" s="5" t="s">
        <v>19</v>
      </c>
      <c r="J21" s="6"/>
      <c r="K21" s="17">
        <f>K17</f>
        <v>226.65</v>
      </c>
    </row>
    <row r="22" spans="1:11">
      <c r="I22" s="12" t="s">
        <v>20</v>
      </c>
      <c r="J22" s="13"/>
      <c r="K22" s="18">
        <f>K20-K21</f>
        <v>4298.6800000000012</v>
      </c>
    </row>
    <row r="23" spans="1:11">
      <c r="I23" s="3"/>
      <c r="K23" s="14"/>
    </row>
    <row r="24" spans="1:11">
      <c r="A24" s="48" t="s">
        <v>51</v>
      </c>
      <c r="B24" s="49"/>
      <c r="C24" s="49"/>
      <c r="D24" s="49"/>
      <c r="E24" s="49"/>
      <c r="F24" s="49"/>
      <c r="G24" s="49"/>
      <c r="I24" s="3" t="s">
        <v>13</v>
      </c>
      <c r="K24" s="19">
        <f>K19</f>
        <v>22626.65</v>
      </c>
    </row>
    <row r="25" spans="1:11">
      <c r="A25" s="49"/>
      <c r="B25" s="49"/>
      <c r="C25" s="49"/>
      <c r="D25" s="49"/>
      <c r="E25" s="49"/>
      <c r="F25" s="49"/>
      <c r="G25" s="49"/>
      <c r="I25" s="7" t="s">
        <v>15</v>
      </c>
      <c r="J25" s="8"/>
      <c r="K25" s="20">
        <f>K13-K22</f>
        <v>18101.32</v>
      </c>
    </row>
    <row r="26" spans="1:11">
      <c r="A26" s="49"/>
      <c r="B26" s="49"/>
      <c r="C26" s="49"/>
      <c r="D26" s="49"/>
      <c r="E26" s="49"/>
      <c r="F26" s="49"/>
      <c r="G26" s="49"/>
      <c r="I26" s="3"/>
      <c r="K26" s="14"/>
    </row>
    <row r="27" spans="1:11" ht="15" thickBot="1">
      <c r="A27" s="49"/>
      <c r="B27" s="49"/>
      <c r="C27" s="49"/>
      <c r="D27" s="49"/>
      <c r="E27" s="49"/>
      <c r="F27" s="49"/>
      <c r="G27" s="49"/>
      <c r="I27" s="9" t="s">
        <v>17</v>
      </c>
      <c r="J27" s="10"/>
      <c r="K27" s="21">
        <f>K25</f>
        <v>18101.32</v>
      </c>
    </row>
    <row r="30" spans="1:11" ht="34.799999999999997" customHeight="1">
      <c r="A30" s="44" t="s">
        <v>46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</row>
    <row r="32" spans="1:11" ht="15.6">
      <c r="A32" s="31" t="s">
        <v>47</v>
      </c>
    </row>
    <row r="33" spans="1:11" ht="15" thickBot="1"/>
    <row r="34" spans="1:11">
      <c r="A34" s="45" t="s">
        <v>1</v>
      </c>
      <c r="B34" s="46"/>
      <c r="C34" s="47"/>
      <c r="E34" s="45" t="s">
        <v>2</v>
      </c>
      <c r="F34" s="46"/>
      <c r="G34" s="47"/>
      <c r="I34" s="45" t="s">
        <v>3</v>
      </c>
      <c r="J34" s="46"/>
      <c r="K34" s="47"/>
    </row>
    <row r="35" spans="1:11">
      <c r="A35" s="1"/>
      <c r="C35" s="2"/>
      <c r="E35" s="1"/>
      <c r="G35" s="2"/>
      <c r="I35" s="1"/>
      <c r="K35" s="2"/>
    </row>
    <row r="36" spans="1:11" ht="27" customHeight="1">
      <c r="A36" s="3" t="s">
        <v>4</v>
      </c>
      <c r="B36" s="32" t="s">
        <v>48</v>
      </c>
      <c r="C36" s="33">
        <v>1</v>
      </c>
      <c r="E36" s="3" t="s">
        <v>4</v>
      </c>
      <c r="G36" s="14">
        <f>C36</f>
        <v>1</v>
      </c>
      <c r="I36" s="3" t="s">
        <v>4</v>
      </c>
      <c r="K36" s="30">
        <f>C36</f>
        <v>1</v>
      </c>
    </row>
    <row r="37" spans="1:11" ht="32.4" customHeight="1">
      <c r="A37" s="3" t="s">
        <v>5</v>
      </c>
      <c r="B37" s="32" t="s">
        <v>49</v>
      </c>
      <c r="C37" s="34">
        <v>260</v>
      </c>
      <c r="E37" s="3" t="s">
        <v>5</v>
      </c>
      <c r="G37" s="22">
        <f>C37</f>
        <v>260</v>
      </c>
      <c r="I37" s="3" t="s">
        <v>5</v>
      </c>
      <c r="K37" s="15">
        <f t="shared" ref="K37:K38" si="1">C37</f>
        <v>260</v>
      </c>
    </row>
    <row r="38" spans="1:11">
      <c r="A38" s="3" t="s">
        <v>6</v>
      </c>
      <c r="C38" s="25">
        <v>1</v>
      </c>
      <c r="E38" s="3" t="s">
        <v>6</v>
      </c>
      <c r="G38" s="14">
        <f>C38</f>
        <v>1</v>
      </c>
      <c r="I38" s="3" t="s">
        <v>6</v>
      </c>
      <c r="K38" s="14">
        <f t="shared" si="1"/>
        <v>1</v>
      </c>
    </row>
    <row r="39" spans="1:11">
      <c r="A39" s="3" t="s">
        <v>7</v>
      </c>
      <c r="C39" s="15">
        <f>C36*C37*C38</f>
        <v>260</v>
      </c>
      <c r="E39" s="3" t="s">
        <v>7</v>
      </c>
      <c r="G39" s="15">
        <f>G36*G37*G38</f>
        <v>260</v>
      </c>
      <c r="I39" s="3" t="s">
        <v>7</v>
      </c>
      <c r="K39" s="15">
        <f>K36*K37*K38</f>
        <v>260</v>
      </c>
    </row>
    <row r="40" spans="1:11">
      <c r="A40" s="5" t="s">
        <v>8</v>
      </c>
      <c r="B40" s="6"/>
      <c r="C40" s="23"/>
      <c r="E40" s="5" t="s">
        <v>8</v>
      </c>
      <c r="F40" s="6"/>
      <c r="G40" s="23"/>
      <c r="I40" s="3" t="s">
        <v>9</v>
      </c>
      <c r="K40" s="15"/>
    </row>
    <row r="41" spans="1:11">
      <c r="A41" s="11" t="s">
        <v>10</v>
      </c>
      <c r="B41" s="6"/>
      <c r="C41" s="24">
        <f>C39*25%</f>
        <v>65</v>
      </c>
      <c r="E41" s="11" t="s">
        <v>11</v>
      </c>
      <c r="F41" s="6"/>
      <c r="G41" s="24">
        <f>G39*20%</f>
        <v>52</v>
      </c>
      <c r="I41" s="3" t="s">
        <v>10</v>
      </c>
      <c r="K41" s="15">
        <f>K39*25%</f>
        <v>65</v>
      </c>
    </row>
    <row r="42" spans="1:11">
      <c r="A42" s="3"/>
      <c r="C42" s="14"/>
      <c r="E42" s="3"/>
      <c r="G42" s="14"/>
      <c r="I42" s="3" t="s">
        <v>12</v>
      </c>
      <c r="K42" s="4"/>
    </row>
    <row r="43" spans="1:11">
      <c r="A43" s="3" t="s">
        <v>13</v>
      </c>
      <c r="C43" s="19">
        <f>C41+C39</f>
        <v>325</v>
      </c>
      <c r="E43" s="3" t="s">
        <v>13</v>
      </c>
      <c r="G43" s="19">
        <f>G39</f>
        <v>260</v>
      </c>
      <c r="I43" s="3" t="s">
        <v>14</v>
      </c>
      <c r="K43" s="26">
        <v>65</v>
      </c>
    </row>
    <row r="44" spans="1:11">
      <c r="A44" s="7" t="s">
        <v>15</v>
      </c>
      <c r="B44" s="8"/>
      <c r="C44" s="20">
        <f>C39</f>
        <v>260</v>
      </c>
      <c r="E44" s="7" t="s">
        <v>15</v>
      </c>
      <c r="F44" s="8"/>
      <c r="G44" s="20">
        <f>G39-G41</f>
        <v>208</v>
      </c>
      <c r="I44" s="3"/>
      <c r="K44" s="4"/>
    </row>
    <row r="45" spans="1:11">
      <c r="A45" s="3"/>
      <c r="C45" s="14"/>
      <c r="E45" s="3"/>
      <c r="G45" s="14"/>
      <c r="I45" s="3" t="s">
        <v>16</v>
      </c>
      <c r="K45" s="15">
        <f>K39+K43</f>
        <v>325</v>
      </c>
    </row>
    <row r="46" spans="1:11" ht="15" thickBot="1">
      <c r="A46" s="9" t="s">
        <v>17</v>
      </c>
      <c r="B46" s="10"/>
      <c r="C46" s="21">
        <f>C44</f>
        <v>260</v>
      </c>
      <c r="E46" s="9" t="s">
        <v>17</v>
      </c>
      <c r="F46" s="10"/>
      <c r="G46" s="21">
        <f>G44</f>
        <v>208</v>
      </c>
      <c r="I46" s="5" t="s">
        <v>18</v>
      </c>
      <c r="J46" s="6"/>
      <c r="K46" s="16">
        <f>K45*20%</f>
        <v>65</v>
      </c>
    </row>
    <row r="47" spans="1:11">
      <c r="I47" s="5" t="s">
        <v>19</v>
      </c>
      <c r="J47" s="6"/>
      <c r="K47" s="17">
        <f>K43</f>
        <v>65</v>
      </c>
    </row>
    <row r="48" spans="1:11">
      <c r="I48" s="12" t="s">
        <v>20</v>
      </c>
      <c r="J48" s="13"/>
      <c r="K48" s="18">
        <f>K46-K47</f>
        <v>0</v>
      </c>
    </row>
    <row r="49" spans="9:11">
      <c r="I49" s="3"/>
      <c r="K49" s="14"/>
    </row>
    <row r="50" spans="9:11">
      <c r="I50" s="3" t="s">
        <v>13</v>
      </c>
      <c r="K50" s="19">
        <f>K45</f>
        <v>325</v>
      </c>
    </row>
    <row r="51" spans="9:11">
      <c r="I51" s="7" t="s">
        <v>15</v>
      </c>
      <c r="J51" s="8"/>
      <c r="K51" s="20">
        <f>K39-K48</f>
        <v>260</v>
      </c>
    </row>
    <row r="52" spans="9:11">
      <c r="I52" s="3"/>
      <c r="K52" s="14"/>
    </row>
    <row r="53" spans="9:11" ht="15" thickBot="1">
      <c r="I53" s="9" t="s">
        <v>17</v>
      </c>
      <c r="J53" s="10"/>
      <c r="K53" s="21">
        <f>K51</f>
        <v>260</v>
      </c>
    </row>
  </sheetData>
  <sheetProtection algorithmName="SHA-512" hashValue="u+coOmmYpzCSDT/C2+2sGF+HjkDYydgXsB/gQSxLUTdFiBl6GKgOibLByvp986lJpAlhEszsNF0NvOgfMXhhAA==" saltValue="LQodQ7m8qFs9HvAhe0Q2IA==" spinCount="100000" sheet="1" objects="1" scenarios="1"/>
  <mergeCells count="12">
    <mergeCell ref="A34:C34"/>
    <mergeCell ref="E34:G34"/>
    <mergeCell ref="I34:K34"/>
    <mergeCell ref="E8:G8"/>
    <mergeCell ref="A8:C8"/>
    <mergeCell ref="I8:K8"/>
    <mergeCell ref="A24:G27"/>
    <mergeCell ref="A4:K4"/>
    <mergeCell ref="A2:K2"/>
    <mergeCell ref="A6:C6"/>
    <mergeCell ref="D6:K6"/>
    <mergeCell ref="A30:K30"/>
  </mergeCells>
  <pageMargins left="0.7" right="0.7" top="0.75" bottom="0.75" header="0.3" footer="0.3"/>
  <pageSetup paperSize="9" orientation="portrait" horizontalDpi="4294967295" verticalDpi="4294967295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F59F854-FDBE-4C73-88AD-9AD4EA59550B}">
          <x14:formula1>
            <xm:f>Arkusz2!$B$1:$B$11</xm:f>
          </x14:formula1>
          <xm:sqref>D6:K6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587CE-941E-4A13-B9C4-7282B7929477}">
  <dimension ref="A1:E12"/>
  <sheetViews>
    <sheetView workbookViewId="0">
      <selection activeCell="A12" sqref="A12:XFD12"/>
    </sheetView>
  </sheetViews>
  <sheetFormatPr defaultRowHeight="14.4"/>
  <cols>
    <col min="2" max="3" width="47.88671875" customWidth="1"/>
    <col min="4" max="4" width="19" customWidth="1"/>
    <col min="5" max="5" width="15" customWidth="1"/>
  </cols>
  <sheetData>
    <row r="1" spans="1:5" s="28" customFormat="1" ht="115.2">
      <c r="B1" s="28" t="s">
        <v>50</v>
      </c>
      <c r="C1" s="28" t="s">
        <v>27</v>
      </c>
      <c r="D1" s="28" t="s">
        <v>43</v>
      </c>
      <c r="E1" s="28" t="s">
        <v>44</v>
      </c>
    </row>
    <row r="2" spans="1:5" ht="28.8">
      <c r="A2" t="s">
        <v>22</v>
      </c>
      <c r="B2" s="27" t="s">
        <v>24</v>
      </c>
      <c r="C2" s="27">
        <v>80</v>
      </c>
      <c r="D2">
        <v>280</v>
      </c>
      <c r="E2">
        <f>D2*80%</f>
        <v>224</v>
      </c>
    </row>
    <row r="3" spans="1:5" ht="28.8">
      <c r="A3" t="s">
        <v>25</v>
      </c>
      <c r="B3" s="27" t="s">
        <v>23</v>
      </c>
      <c r="C3" s="27">
        <v>80</v>
      </c>
      <c r="D3">
        <v>220</v>
      </c>
      <c r="E3">
        <f>D3*80%</f>
        <v>176</v>
      </c>
    </row>
    <row r="4" spans="1:5">
      <c r="A4" t="s">
        <v>26</v>
      </c>
      <c r="B4" t="s">
        <v>28</v>
      </c>
      <c r="C4">
        <v>20</v>
      </c>
      <c r="D4">
        <v>180</v>
      </c>
      <c r="E4">
        <f t="shared" ref="E4:E11" si="0">D4*80%</f>
        <v>144</v>
      </c>
    </row>
    <row r="5" spans="1:5">
      <c r="A5" t="s">
        <v>30</v>
      </c>
      <c r="B5" t="s">
        <v>29</v>
      </c>
      <c r="C5">
        <v>16</v>
      </c>
      <c r="D5">
        <v>160</v>
      </c>
      <c r="E5">
        <f t="shared" si="0"/>
        <v>128</v>
      </c>
    </row>
    <row r="6" spans="1:5">
      <c r="A6" t="s">
        <v>32</v>
      </c>
      <c r="B6" t="s">
        <v>31</v>
      </c>
      <c r="C6">
        <v>60</v>
      </c>
      <c r="D6">
        <v>170</v>
      </c>
      <c r="E6">
        <f t="shared" si="0"/>
        <v>136</v>
      </c>
    </row>
    <row r="7" spans="1:5">
      <c r="A7" t="s">
        <v>33</v>
      </c>
      <c r="B7" t="s">
        <v>34</v>
      </c>
      <c r="C7">
        <v>48</v>
      </c>
      <c r="D7">
        <v>290</v>
      </c>
      <c r="E7">
        <f t="shared" si="0"/>
        <v>232</v>
      </c>
    </row>
    <row r="8" spans="1:5" ht="28.8">
      <c r="A8" t="s">
        <v>36</v>
      </c>
      <c r="B8" s="27" t="s">
        <v>35</v>
      </c>
      <c r="C8">
        <v>16</v>
      </c>
      <c r="D8">
        <v>140</v>
      </c>
      <c r="E8">
        <f t="shared" si="0"/>
        <v>112</v>
      </c>
    </row>
    <row r="9" spans="1:5" ht="28.8">
      <c r="A9" t="s">
        <v>37</v>
      </c>
      <c r="B9" s="27" t="s">
        <v>39</v>
      </c>
      <c r="C9">
        <v>60</v>
      </c>
      <c r="D9">
        <v>320</v>
      </c>
      <c r="E9">
        <f t="shared" si="0"/>
        <v>256</v>
      </c>
    </row>
    <row r="10" spans="1:5" ht="57.6">
      <c r="A10" t="s">
        <v>38</v>
      </c>
      <c r="B10" s="27" t="s">
        <v>40</v>
      </c>
      <c r="C10">
        <v>16</v>
      </c>
      <c r="D10">
        <v>140</v>
      </c>
      <c r="E10">
        <f t="shared" si="0"/>
        <v>112</v>
      </c>
    </row>
    <row r="11" spans="1:5" ht="72">
      <c r="A11" t="s">
        <v>42</v>
      </c>
      <c r="B11" s="27" t="s">
        <v>41</v>
      </c>
      <c r="C11">
        <v>16</v>
      </c>
      <c r="D11">
        <v>250</v>
      </c>
      <c r="E11">
        <f t="shared" si="0"/>
        <v>200</v>
      </c>
    </row>
    <row r="12" spans="1:5">
      <c r="A12" s="28"/>
      <c r="B12" s="28"/>
      <c r="C12" s="28"/>
      <c r="D12" s="28"/>
      <c r="E12" s="2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7ecccb-c02e-4c53-a1ed-4fa4f4bbf5f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1F4C84CCE36B43B0746889D94F4A87" ma:contentTypeVersion="10" ma:contentTypeDescription="Create a new document." ma:contentTypeScope="" ma:versionID="f5b6033c409fa34e54e0aa133901adee">
  <xsd:schema xmlns:xsd="http://www.w3.org/2001/XMLSchema" xmlns:xs="http://www.w3.org/2001/XMLSchema" xmlns:p="http://schemas.microsoft.com/office/2006/metadata/properties" xmlns:ns2="547ecccb-c02e-4c53-a1ed-4fa4f4bbf5f2" targetNamespace="http://schemas.microsoft.com/office/2006/metadata/properties" ma:root="true" ma:fieldsID="22ded580f1aa1be756fcd453bd743ae7" ns2:_="">
    <xsd:import namespace="547ecccb-c02e-4c53-a1ed-4fa4f4bbf5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7ecccb-c02e-4c53-a1ed-4fa4f4bbf5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db43e73-5050-41d3-af0c-d130cdeff8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4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B10619-3F1F-4848-A253-26456BD39B0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88E4C5C-4FE5-4B17-AC0B-55EF4D38EC85}">
  <ds:schemaRefs>
    <ds:schemaRef ds:uri="http://schemas.microsoft.com/office/2006/metadata/properties"/>
    <ds:schemaRef ds:uri="http://schemas.microsoft.com/office/infopath/2007/PartnerControls"/>
    <ds:schemaRef ds:uri="df3711fd-43b8-4d9a-b2c8-4cd4aa35f1fe"/>
    <ds:schemaRef ds:uri="462c9326-7370-448c-bf07-cad9f834d08b"/>
    <ds:schemaRef ds:uri="547ecccb-c02e-4c53-a1ed-4fa4f4bbf5f2"/>
  </ds:schemaRefs>
</ds:datastoreItem>
</file>

<file path=customXml/itemProps3.xml><?xml version="1.0" encoding="utf-8"?>
<ds:datastoreItem xmlns:ds="http://schemas.openxmlformats.org/officeDocument/2006/customXml" ds:itemID="{4EBAA4D3-1F59-47C5-A446-A54EEE765E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7ecccb-c02e-4c53-a1ed-4fa4f4bbf5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Wioletta Tańska</dc:creator>
  <cp:keywords/>
  <dc:description/>
  <cp:lastModifiedBy>Wioletta Tańska</cp:lastModifiedBy>
  <cp:revision/>
  <dcterms:created xsi:type="dcterms:W3CDTF">2022-07-15T06:39:50Z</dcterms:created>
  <dcterms:modified xsi:type="dcterms:W3CDTF">2025-09-12T09:31:57Z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0x0101003E1F4C84CCE36B43B0746889D94F4A87</vt:lpwstr>
  </property>
  <property fmtid="{D5CDD505-2E9C-101B-9397-08002B2CF9AE}" pid="3" name="MediaServiceImageTags">
    <vt:lpwstr/>
  </property>
</Properties>
</file>